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anadabay.sharepoint.com/sites/FraudCorruptionControlFramework/Shared Documents/General/CCB Assessing Corruption Control Maturity/Desktop/"/>
    </mc:Choice>
  </mc:AlternateContent>
  <xr:revisionPtr revIDLastSave="0" documentId="8_{F4BED0BC-4227-4B16-9D75-5FB778D447DE}" xr6:coauthVersionLast="47" xr6:coauthVersionMax="47" xr10:uidLastSave="{00000000-0000-0000-0000-000000000000}"/>
  <bookViews>
    <workbookView xWindow="-23490" yWindow="1350" windowWidth="21600" windowHeight="11295" xr2:uid="{37E37367-49EA-41A4-BF5E-9D30DC05A996}"/>
  </bookViews>
  <sheets>
    <sheet name="Manual" sheetId="2" r:id="rId1"/>
    <sheet name="Affordable Housing Contri. TODS" sheetId="1" r:id="rId2"/>
  </sheets>
  <externalReferences>
    <externalReference r:id="rId3"/>
    <externalReference r:id="rId4"/>
  </externalReferences>
  <definedNames>
    <definedName name="a" localSheetId="1">'Affordable Housing Contri. TODS'!$A:$A</definedName>
    <definedName name="Building_Type">'[1]DA Fees (S82a)'!$M$2:$M$3</definedName>
    <definedName name="BuildingClass">'[1]Complying Development'!$J$1:$K$1</definedName>
    <definedName name="CC_Lodge_Date" localSheetId="1">'[2]Fee Calculator'!#REF!</definedName>
    <definedName name="CC_Lodge_Date">'[2]Fee Calculator'!#REF!</definedName>
    <definedName name="DA_Matrix">[1]Lookup!$A$3:$D$9</definedName>
    <definedName name="Lookup_Fees_DA" localSheetId="1">#REF!</definedName>
    <definedName name="Lookup_Fees_DA">#REF!</definedName>
    <definedName name="Recalibrate" localSheetId="1">'Affordable Housing Contri. TODS'!#REF!</definedName>
    <definedName name="Recalibrate">'[1]S7.12 (S94A)'!$M$1:$M$2</definedName>
    <definedName name="S82A_Matrix">[1]Lookup!$A$15:$D$20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C34" i="1"/>
  <c r="D22" i="1"/>
  <c r="D21" i="1"/>
  <c r="D20" i="1"/>
  <c r="I19" i="1"/>
  <c r="J19" i="1" s="1"/>
  <c r="K19" i="1" s="1"/>
  <c r="L19" i="1" s="1"/>
  <c r="C14" i="1"/>
  <c r="D13" i="1" s="1"/>
  <c r="D14" i="1" l="1"/>
  <c r="C15" i="1"/>
  <c r="C35" i="1"/>
  <c r="D12" i="1"/>
  <c r="C33" i="1" s="1"/>
  <c r="C32" i="1" l="1"/>
  <c r="D28" i="1" s="1"/>
  <c r="C23" i="1"/>
  <c r="D23" i="1"/>
  <c r="D27" i="1" l="1"/>
  <c r="C36" i="1" s="1"/>
</calcChain>
</file>

<file path=xl/sharedStrings.xml><?xml version="1.0" encoding="utf-8"?>
<sst xmlns="http://schemas.openxmlformats.org/spreadsheetml/2006/main" count="74" uniqueCount="61">
  <si>
    <t>Step 1</t>
  </si>
  <si>
    <t>Choose the Location</t>
  </si>
  <si>
    <t>Homebush TOD - Bakehouse Qtr</t>
  </si>
  <si>
    <t>Step 2</t>
  </si>
  <si>
    <t>Total dwelling Yield</t>
  </si>
  <si>
    <t>Step 3</t>
  </si>
  <si>
    <t>Unit Mix</t>
  </si>
  <si>
    <t>Number of Units</t>
  </si>
  <si>
    <t>%</t>
  </si>
  <si>
    <t>1 bedroom</t>
  </si>
  <si>
    <t>2 bedroom</t>
  </si>
  <si>
    <t>3 bedroom</t>
  </si>
  <si>
    <t>Step 4</t>
  </si>
  <si>
    <t>Estimated Market Value</t>
  </si>
  <si>
    <t>Current rates as at July 2025, to be reviewed periodically</t>
  </si>
  <si>
    <t xml:space="preserve">Sales Data </t>
  </si>
  <si>
    <t>Unit Type</t>
  </si>
  <si>
    <t>Average GFA sqm</t>
  </si>
  <si>
    <t>$/sqm GFA</t>
  </si>
  <si>
    <t>Original</t>
  </si>
  <si>
    <t>Weighted Market Value per unit</t>
  </si>
  <si>
    <t>https://dcj.nsw.gov.au/about-us/families-and-communities-statistics/housing-rent-and-sales/rent-and-sales-report.html</t>
  </si>
  <si>
    <t>AH Contribution Area</t>
  </si>
  <si>
    <t>AH Contribution Rate</t>
  </si>
  <si>
    <t>Amount</t>
  </si>
  <si>
    <t>Homebush TOD - Other</t>
  </si>
  <si>
    <t>Result</t>
  </si>
  <si>
    <t>AH Contributions ($/sqm GFA) (Weighted)</t>
  </si>
  <si>
    <t>Total Residential GFA sqm</t>
  </si>
  <si>
    <t>Site</t>
  </si>
  <si>
    <t>Contribution Payable</t>
  </si>
  <si>
    <t>Click on cell to see drop down menu</t>
  </si>
  <si>
    <t>Refer to the map in the 'Manual' tab, or the Affordable Housing Contribution Scheme Map at https://www.planningportal.nsw.gov.au/spatialviewer/#/find-a-property/address</t>
  </si>
  <si>
    <t>Homebush TOD</t>
  </si>
  <si>
    <t>Affordable Housing Cash Contributions</t>
  </si>
  <si>
    <t>To calculate the amount of monetary Affordable Housing contributions (i.e. cash contributions) that apply to a development, based on its estimated market value on completion.</t>
  </si>
  <si>
    <t>Instructions</t>
  </si>
  <si>
    <t>Fill in blue shaded cells in the Calculator, based on site-specific information</t>
  </si>
  <si>
    <t>Location</t>
  </si>
  <si>
    <t>Enter the precinct within the Homebush TOD that the site is located from the dropdown list - Bakehouse Quarter or Other</t>
  </si>
  <si>
    <t>Refer to the map on this page, or go to the Affordable Housing Contribution Scheme Map at https://www.planningportal.nsw.gov.au/spatialviewer/#/find-a-property/address</t>
  </si>
  <si>
    <t>Total Dwelling Yield</t>
  </si>
  <si>
    <t xml:space="preserve">Enter the total proposed dwelling yield </t>
  </si>
  <si>
    <t>This will be checked against cell C11</t>
  </si>
  <si>
    <t>Number of units</t>
  </si>
  <si>
    <t>Enter the number of proposed units for each unit type (i.e. 1 bedroom, 2 bedroom, 3 bedroom)</t>
  </si>
  <si>
    <t>A % unit mix will be calculated based on this.</t>
  </si>
  <si>
    <t>The % unit mix will determine the weighted dollar ($) contributions required.</t>
  </si>
  <si>
    <t>Average size of units</t>
  </si>
  <si>
    <t xml:space="preserve">Enter the average unit sizes by unit type. </t>
  </si>
  <si>
    <t>The selection of GFA unit sizes will depend on information provided in the DA documents</t>
  </si>
  <si>
    <t>Average sale prices have been pre-entered based on Atlas' advice at June 2025.</t>
  </si>
  <si>
    <t xml:space="preserve">A weighted average sale price will be calculated in cell D18 (GFA calculation) </t>
  </si>
  <si>
    <t>Affordable housing contribution to be paid</t>
  </si>
  <si>
    <t>Based on the above inputs, the total AH contribution required is calculated in cell C33</t>
  </si>
  <si>
    <t>Limitations</t>
  </si>
  <si>
    <t>The value advice provided is indicative and applicable to the Homebush TOD Precinct in general terms only. The range of sale prices reflect:</t>
  </si>
  <si>
    <t>Apartment projects of average, standard built quality and improvements</t>
  </si>
  <si>
    <t>Building storeys of circa 10 to 20 storeys - reflecting building height controls in the Homebush TOD Precinct</t>
  </si>
  <si>
    <t>Monitoring</t>
  </si>
  <si>
    <t>Reviews of these contribution rates will be carried out to ensure relevance in the current market context, following  quarterly indexation to the median strata dwelling price (NSW Government Rent and Sales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</si>
</sst>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_(&quot;$&quot;* #,##0_);_(&quot;$&quot;* \(#,##0\);_(&quot;$&quot;* &quot;-&quot;??_);_(@_)"/>
    <numFmt numFmtId="165" formatCode="0.000"/>
    <numFmt numFmtId="166" formatCode="_(&quot;$&quot;* #,##0.00_);_(&quot;$&quot;* \(#,##0.00\);_(&quot;$&quot;* &quot;-&quot;??_);_(@_)"/>
  </numFmts>
  <fonts count="13" x14ac:knownFonts="1">
    <font>
      <sz val="10"/>
      <name val="Arial"/>
    </font>
    <font>
      <b/>
      <sz val="11"/>
      <color theme="1"/>
      <name val="Calibri"/>
      <family val="2"/>
      <scheme val="minor"/>
    </font>
    <font>
      <sz val="12"/>
      <name val="Calibri"/>
      <family val="2"/>
    </font>
    <font>
      <b/>
      <sz val="12"/>
      <name val="Calibri"/>
      <family val="2"/>
    </font>
    <font>
      <sz val="10"/>
      <name val="Arial"/>
      <family val="2"/>
    </font>
    <font>
      <b/>
      <sz val="10"/>
      <name val="Arial"/>
      <family val="2"/>
    </font>
    <font>
      <u/>
      <sz val="11"/>
      <color theme="1"/>
      <name val="Calibri"/>
      <family val="2"/>
      <scheme val="minor"/>
    </font>
    <font>
      <u/>
      <sz val="10"/>
      <color theme="10"/>
      <name val="Arial"/>
      <family val="2"/>
    </font>
    <font>
      <sz val="10"/>
      <color theme="1"/>
      <name val="Arial"/>
      <family val="2"/>
    </font>
    <font>
      <sz val="10"/>
      <name val="Calibri"/>
      <family val="2"/>
    </font>
    <font>
      <b/>
      <sz val="14"/>
      <color rgb="FF000000"/>
      <name val="Calibri"/>
      <family val="2"/>
    </font>
    <font>
      <b/>
      <sz val="14"/>
      <color rgb="FFFFFFFF"/>
      <name val="Calibri"/>
      <family val="2"/>
    </font>
    <font>
      <u/>
      <sz val="10"/>
      <name val="Arial"/>
      <family val="2"/>
    </font>
  </fonts>
  <fills count="6">
    <fill>
      <patternFill patternType="none"/>
    </fill>
    <fill>
      <patternFill patternType="gray125"/>
    </fill>
    <fill>
      <patternFill patternType="solid">
        <fgColor theme="3" tint="0.89999084444715716"/>
        <bgColor indexed="64"/>
      </patternFill>
    </fill>
    <fill>
      <patternFill patternType="solid">
        <fgColor rgb="FFF7C7AC"/>
        <bgColor rgb="FF000000"/>
      </patternFill>
    </fill>
    <fill>
      <patternFill patternType="solid">
        <fgColor rgb="FFC0E6F5"/>
        <bgColor rgb="FF000000"/>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cellStyleXfs>
  <cellXfs count="63">
    <xf numFmtId="0" fontId="0" fillId="0" borderId="0" xfId="0"/>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0" fillId="0" borderId="0" xfId="0" applyAlignment="1">
      <alignment horizontal="left" indent="1"/>
    </xf>
    <xf numFmtId="0" fontId="3" fillId="0" borderId="0" xfId="0" applyFont="1" applyAlignment="1">
      <alignment horizontal="right" vertical="center" wrapText="1"/>
    </xf>
    <xf numFmtId="0" fontId="0" fillId="2" borderId="1" xfId="0" applyFill="1" applyBorder="1" applyAlignment="1" applyProtection="1">
      <alignment horizontal="center"/>
      <protection locked="0"/>
    </xf>
    <xf numFmtId="17" fontId="2" fillId="0" borderId="0" xfId="0" applyNumberFormat="1" applyFont="1" applyAlignment="1">
      <alignment horizontal="center" vertical="center" wrapText="1"/>
    </xf>
    <xf numFmtId="0" fontId="2" fillId="0" borderId="0" xfId="0" applyFont="1" applyAlignment="1">
      <alignment horizontal="right" vertical="center" wrapText="1"/>
    </xf>
    <xf numFmtId="8" fontId="2" fillId="0" borderId="0" xfId="0" applyNumberFormat="1" applyFont="1" applyAlignment="1" applyProtection="1">
      <alignment horizontal="center" vertical="center" wrapText="1"/>
      <protection locked="0"/>
    </xf>
    <xf numFmtId="0" fontId="0" fillId="0" borderId="1" xfId="0" applyBorder="1" applyAlignment="1">
      <alignment horizontal="left"/>
    </xf>
    <xf numFmtId="0" fontId="4" fillId="0" borderId="1" xfId="0" applyFont="1" applyBorder="1" applyAlignment="1">
      <alignment horizontal="center"/>
    </xf>
    <xf numFmtId="0" fontId="0" fillId="0" borderId="1" xfId="0" applyBorder="1" applyAlignment="1">
      <alignment horizontal="center"/>
    </xf>
    <xf numFmtId="10" fontId="0" fillId="0" borderId="1" xfId="2" applyNumberFormat="1" applyFont="1" applyBorder="1" applyAlignment="1" applyProtection="1">
      <alignment horizontal="center"/>
    </xf>
    <xf numFmtId="0" fontId="5" fillId="0" borderId="1" xfId="0" applyFont="1" applyBorder="1"/>
    <xf numFmtId="0" fontId="5" fillId="0" borderId="1" xfId="0" applyFont="1" applyBorder="1" applyAlignment="1">
      <alignment horizontal="center"/>
    </xf>
    <xf numFmtId="9" fontId="0" fillId="0" borderId="1" xfId="2" applyFont="1" applyBorder="1" applyAlignment="1" applyProtection="1">
      <alignment horizontal="center"/>
    </xf>
    <xf numFmtId="164" fontId="2" fillId="0" borderId="0" xfId="0" applyNumberFormat="1" applyFont="1" applyAlignment="1">
      <alignment horizontal="left" vertical="center"/>
    </xf>
    <xf numFmtId="9" fontId="2" fillId="0" borderId="0" xfId="0" applyNumberFormat="1" applyFont="1" applyAlignment="1">
      <alignment horizontal="center" vertical="center" wrapText="1"/>
    </xf>
    <xf numFmtId="0" fontId="3" fillId="0" borderId="0" xfId="0" applyFont="1" applyAlignment="1" applyProtection="1">
      <alignment horizontal="right" vertical="center" wrapText="1"/>
      <protection locked="0"/>
    </xf>
    <xf numFmtId="0" fontId="6" fillId="0" borderId="0" xfId="0" applyFont="1" applyAlignment="1">
      <alignment horizontal="left"/>
    </xf>
    <xf numFmtId="17" fontId="0" fillId="0" borderId="0" xfId="0" applyNumberFormat="1" applyAlignment="1">
      <alignment horizontal="left"/>
    </xf>
    <xf numFmtId="17" fontId="0" fillId="0" borderId="0" xfId="0" applyNumberFormat="1"/>
    <xf numFmtId="0" fontId="0" fillId="0" borderId="2" xfId="0" applyBorder="1"/>
    <xf numFmtId="0" fontId="0" fillId="0" borderId="3" xfId="0" applyBorder="1" applyAlignment="1">
      <alignment horizontal="center"/>
    </xf>
    <xf numFmtId="0" fontId="0" fillId="0" borderId="4" xfId="0" applyBorder="1" applyAlignment="1">
      <alignment horizontal="center"/>
    </xf>
    <xf numFmtId="17" fontId="2" fillId="0" borderId="1" xfId="0" applyNumberFormat="1" applyFont="1" applyBorder="1" applyAlignment="1" applyProtection="1">
      <alignment horizontal="center" vertical="center" wrapText="1"/>
      <protection locked="0"/>
    </xf>
    <xf numFmtId="17" fontId="2" fillId="0" borderId="0" xfId="0" applyNumberFormat="1" applyFont="1" applyAlignment="1" applyProtection="1">
      <alignment horizontal="center" vertical="center" wrapText="1"/>
      <protection locked="0"/>
    </xf>
    <xf numFmtId="0" fontId="0" fillId="0" borderId="2" xfId="0" applyBorder="1" applyAlignment="1">
      <alignment horizontal="left" indent="1"/>
    </xf>
    <xf numFmtId="164" fontId="0" fillId="0" borderId="4" xfId="1" applyNumberFormat="1" applyFont="1" applyFill="1" applyBorder="1"/>
    <xf numFmtId="8" fontId="0" fillId="0" borderId="0" xfId="0" applyNumberFormat="1"/>
    <xf numFmtId="0" fontId="2" fillId="0" borderId="1" xfId="0" applyFont="1" applyBorder="1" applyAlignment="1" applyProtection="1">
      <alignment horizontal="center" vertical="center" wrapText="1"/>
      <protection locked="0"/>
    </xf>
    <xf numFmtId="0" fontId="1" fillId="0" borderId="2" xfId="0" applyFont="1" applyBorder="1"/>
    <xf numFmtId="165" fontId="1" fillId="0" borderId="3" xfId="0" applyNumberFormat="1" applyFont="1" applyBorder="1" applyAlignment="1">
      <alignment horizontal="center"/>
    </xf>
    <xf numFmtId="166" fontId="1" fillId="0" borderId="4" xfId="1" applyNumberFormat="1" applyFont="1" applyFill="1" applyBorder="1"/>
    <xf numFmtId="0" fontId="7" fillId="0" borderId="0" xfId="3" applyAlignment="1" applyProtection="1">
      <alignment horizontal="center" vertical="center" wrapText="1"/>
      <protection locked="0"/>
    </xf>
    <xf numFmtId="0" fontId="4" fillId="0" borderId="0" xfId="0" applyFont="1" applyAlignment="1">
      <alignment horizontal="left" indent="1"/>
    </xf>
    <xf numFmtId="9" fontId="0" fillId="0" borderId="0" xfId="0" applyNumberFormat="1" applyAlignment="1">
      <alignment horizontal="left" indent="1"/>
    </xf>
    <xf numFmtId="8" fontId="0" fillId="0" borderId="0" xfId="0" applyNumberFormat="1" applyAlignment="1">
      <alignment horizontal="left" indent="1"/>
    </xf>
    <xf numFmtId="0" fontId="3" fillId="0" borderId="0" xfId="0" applyFont="1" applyAlignment="1" applyProtection="1">
      <alignment horizontal="center" vertical="center" wrapText="1"/>
      <protection locked="0"/>
    </xf>
    <xf numFmtId="0" fontId="0" fillId="0" borderId="1" xfId="0" applyBorder="1" applyAlignment="1">
      <alignment horizontal="left" indent="1"/>
    </xf>
    <xf numFmtId="8" fontId="0" fillId="0" borderId="1" xfId="0" applyNumberFormat="1" applyBorder="1" applyAlignment="1">
      <alignment horizontal="right"/>
    </xf>
    <xf numFmtId="4" fontId="0" fillId="0" borderId="1" xfId="0" applyNumberFormat="1" applyBorder="1" applyAlignment="1">
      <alignment horizontal="right"/>
    </xf>
    <xf numFmtId="0" fontId="4" fillId="0" borderId="1" xfId="0" applyFont="1" applyBorder="1" applyAlignment="1">
      <alignment horizontal="left" indent="1"/>
    </xf>
    <xf numFmtId="9" fontId="0" fillId="0" borderId="1" xfId="0" applyNumberFormat="1" applyBorder="1" applyAlignment="1">
      <alignment horizontal="right"/>
    </xf>
    <xf numFmtId="0" fontId="9" fillId="0" borderId="0" xfId="0" applyFont="1" applyAlignment="1">
      <alignment horizontal="left" vertical="center"/>
    </xf>
    <xf numFmtId="0" fontId="4" fillId="0" borderId="0" xfId="0" applyFont="1"/>
    <xf numFmtId="0" fontId="5" fillId="0" borderId="0" xfId="0" applyFont="1"/>
    <xf numFmtId="0" fontId="10" fillId="0" borderId="0" xfId="0" applyFont="1" applyAlignment="1">
      <alignment horizontal="center" vertical="center" wrapText="1"/>
    </xf>
    <xf numFmtId="0" fontId="11" fillId="0" borderId="0" xfId="0" applyFont="1" applyAlignment="1">
      <alignment vertical="center" wrapText="1"/>
    </xf>
    <xf numFmtId="0" fontId="4" fillId="4" borderId="0" xfId="0" applyFont="1" applyFill="1"/>
    <xf numFmtId="0" fontId="5" fillId="4" borderId="0" xfId="0" applyFont="1" applyFill="1"/>
    <xf numFmtId="0" fontId="12" fillId="0" borderId="0" xfId="0" applyFont="1"/>
    <xf numFmtId="0" fontId="4" fillId="0" borderId="0" xfId="0" applyFont="1" applyAlignment="1">
      <alignment wrapText="1"/>
    </xf>
    <xf numFmtId="0" fontId="5" fillId="5" borderId="1" xfId="0" applyFont="1" applyFill="1" applyBorder="1" applyAlignment="1">
      <alignment horizontal="left" indent="1"/>
    </xf>
    <xf numFmtId="8" fontId="5" fillId="5" borderId="1" xfId="0" applyNumberFormat="1" applyFont="1" applyFill="1" applyBorder="1" applyAlignment="1">
      <alignment horizontal="right"/>
    </xf>
    <xf numFmtId="0" fontId="4" fillId="0" borderId="0" xfId="0" applyFont="1" applyAlignment="1">
      <alignment horizontal="lef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vertical="center" wrapText="1"/>
    </xf>
    <xf numFmtId="0" fontId="2" fillId="3" borderId="0" xfId="0" applyFont="1" applyFill="1" applyAlignment="1">
      <alignment horizontal="center" vertical="center" wrapText="1"/>
    </xf>
    <xf numFmtId="0" fontId="10" fillId="3" borderId="0" xfId="0" applyFont="1" applyFill="1" applyAlignment="1">
      <alignment horizontal="center" vertical="center" wrapText="1"/>
    </xf>
    <xf numFmtId="0" fontId="10" fillId="0" borderId="0" xfId="0" applyFont="1" applyAlignment="1">
      <alignment horizontal="center" vertical="center" wrapText="1"/>
    </xf>
  </cellXfs>
  <cellStyles count="5">
    <cellStyle name="Currency" xfId="1" builtinId="4"/>
    <cellStyle name="Hyperlink" xfId="3" builtinId="8"/>
    <cellStyle name="Normal" xfId="0" builtinId="0"/>
    <cellStyle name="Normal 2" xfId="4" xr:uid="{9D1AD0F7-D317-45B5-BA6A-9E0416C3A2B2}"/>
    <cellStyle name="Percent" xfId="2" builtinId="5"/>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593912</xdr:colOff>
      <xdr:row>2</xdr:row>
      <xdr:rowOff>0</xdr:rowOff>
    </xdr:from>
    <xdr:to>
      <xdr:col>25</xdr:col>
      <xdr:colOff>7844</xdr:colOff>
      <xdr:row>35</xdr:row>
      <xdr:rowOff>294154</xdr:rowOff>
    </xdr:to>
    <xdr:pic>
      <xdr:nvPicPr>
        <xdr:cNvPr id="2" name="Picture 1">
          <a:extLst>
            <a:ext uri="{FF2B5EF4-FFF2-40B4-BE49-F238E27FC236}">
              <a16:creationId xmlns:a16="http://schemas.microsoft.com/office/drawing/2014/main" id="{45A75F98-D1D2-36E0-E92C-639B0AAC0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86030" y="638735"/>
          <a:ext cx="3649755" cy="5549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m-adm-fs-04\council_info\Corporate%20Services\Finance\Corp%20Info\DA%20Matrix%20CS%20Edition.xlsx" TargetMode="External"/><Relationship Id="rId1" Type="http://schemas.openxmlformats.org/officeDocument/2006/relationships/externalLinkPath" Target="file:///\\vm-adm-fs-04\council_info\Corporate%20Services\Finance\Corp%20Info\DA%20Matrix%20CS%20Edi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adm-fs-04\council_info\Corporate%20Services\Finance\Corp%20Info\DA%20Matrix%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okup"/>
      <sheetName val="DA Fees"/>
      <sheetName val="Notification Fees Chart"/>
      <sheetName val="DA Fees Advertising"/>
      <sheetName val="DA Fees (S82a)"/>
      <sheetName val="DA-S96"/>
      <sheetName val="Complying Development"/>
      <sheetName val="CDC Classes"/>
      <sheetName val="CONST CERT"/>
      <sheetName val="Developer Contributions Summary"/>
      <sheetName val="S7.12 (S94A)"/>
      <sheetName val="S7.11 (Old) Canada Bay"/>
      <sheetName val="S7.11 (Old) Rhodes"/>
      <sheetName val="S7.11 (Old) Strathfield Triangl"/>
      <sheetName val="S7.11 (Post18Mar25) Canada Bay"/>
      <sheetName val="S7.11 (Pre18Mar2025) Canada Bay"/>
      <sheetName val="S7.11 (Post18March25)Rhodes"/>
      <sheetName val="S7.11 (Pre18Match2025) Rhodes"/>
      <sheetName val="S7.11-Post18Mar25_Strathfield"/>
      <sheetName val="S7.11_Pre18Mar2025_Strathfield"/>
      <sheetName val="VPA Rhodes West"/>
      <sheetName val="S7.32 Affordable Housing"/>
      <sheetName val="Affordable Housing Contribution"/>
      <sheetName val="Affordable Housing Contri. TODS"/>
      <sheetName val="DamageDeposits"/>
      <sheetName val="DA SUBDIVISIONS"/>
    </sheetNames>
    <sheetDataSet>
      <sheetData sheetId="0">
        <row r="3">
          <cell r="A3">
            <v>0</v>
          </cell>
          <cell r="B3">
            <v>0</v>
          </cell>
          <cell r="C3">
            <v>144</v>
          </cell>
          <cell r="D3">
            <v>0</v>
          </cell>
        </row>
        <row r="4">
          <cell r="A4">
            <v>5001</v>
          </cell>
          <cell r="B4">
            <v>5000</v>
          </cell>
          <cell r="C4">
            <v>220</v>
          </cell>
          <cell r="D4">
            <v>3</v>
          </cell>
        </row>
        <row r="5">
          <cell r="A5">
            <v>50001</v>
          </cell>
          <cell r="B5">
            <v>50000</v>
          </cell>
          <cell r="C5">
            <v>459</v>
          </cell>
          <cell r="D5">
            <v>3.64</v>
          </cell>
        </row>
        <row r="6">
          <cell r="A6">
            <v>250001</v>
          </cell>
          <cell r="B6">
            <v>250000</v>
          </cell>
          <cell r="C6">
            <v>1509</v>
          </cell>
          <cell r="D6">
            <v>2.34</v>
          </cell>
        </row>
        <row r="7">
          <cell r="A7">
            <v>500001</v>
          </cell>
          <cell r="B7">
            <v>500000</v>
          </cell>
          <cell r="C7">
            <v>2272</v>
          </cell>
          <cell r="D7">
            <v>1.64</v>
          </cell>
        </row>
        <row r="8">
          <cell r="A8">
            <v>1000001</v>
          </cell>
          <cell r="B8">
            <v>1000000</v>
          </cell>
          <cell r="C8">
            <v>3404</v>
          </cell>
          <cell r="D8">
            <v>1.44</v>
          </cell>
        </row>
        <row r="9">
          <cell r="A9">
            <v>10000001</v>
          </cell>
          <cell r="B9">
            <v>10000000</v>
          </cell>
          <cell r="C9">
            <v>20667</v>
          </cell>
          <cell r="D9">
            <v>1.19</v>
          </cell>
        </row>
        <row r="15">
          <cell r="A15">
            <v>0</v>
          </cell>
          <cell r="B15">
            <v>0</v>
          </cell>
          <cell r="C15">
            <v>71</v>
          </cell>
          <cell r="D15">
            <v>0</v>
          </cell>
        </row>
        <row r="16">
          <cell r="A16">
            <v>5001</v>
          </cell>
          <cell r="B16">
            <v>5000</v>
          </cell>
          <cell r="C16">
            <v>110</v>
          </cell>
          <cell r="D16">
            <v>1.5</v>
          </cell>
        </row>
        <row r="17">
          <cell r="A17">
            <v>250001</v>
          </cell>
          <cell r="B17">
            <v>250000</v>
          </cell>
          <cell r="C17">
            <v>651</v>
          </cell>
          <cell r="D17">
            <v>0.85</v>
          </cell>
        </row>
        <row r="18">
          <cell r="A18">
            <v>500001</v>
          </cell>
          <cell r="B18">
            <v>500000</v>
          </cell>
          <cell r="C18">
            <v>927</v>
          </cell>
          <cell r="D18">
            <v>0.5</v>
          </cell>
        </row>
        <row r="19">
          <cell r="A19">
            <v>1000001</v>
          </cell>
          <cell r="B19">
            <v>1000000</v>
          </cell>
          <cell r="C19">
            <v>1285</v>
          </cell>
          <cell r="D19">
            <v>0.4</v>
          </cell>
        </row>
        <row r="20">
          <cell r="A20">
            <v>10000001</v>
          </cell>
          <cell r="B20">
            <v>10000000</v>
          </cell>
          <cell r="C20">
            <v>6167</v>
          </cell>
          <cell r="D20">
            <v>0.27</v>
          </cell>
        </row>
      </sheetData>
      <sheetData sheetId="1"/>
      <sheetData sheetId="2"/>
      <sheetData sheetId="3"/>
      <sheetData sheetId="4">
        <row r="2">
          <cell r="M2" t="str">
            <v>Dwelling</v>
          </cell>
        </row>
        <row r="3">
          <cell r="M3" t="str">
            <v>Other</v>
          </cell>
        </row>
      </sheetData>
      <sheetData sheetId="5"/>
      <sheetData sheetId="6">
        <row r="1">
          <cell r="J1" t="str">
            <v>Class 1&amp;10 Buildings</v>
          </cell>
          <cell r="K1" t="str">
            <v>Class 2-9 Buildings</v>
          </cell>
        </row>
      </sheetData>
      <sheetData sheetId="7"/>
      <sheetData sheetId="8"/>
      <sheetData sheetId="9"/>
      <sheetData sheetId="10">
        <row r="1">
          <cell r="M1" t="str">
            <v>Yes</v>
          </cell>
        </row>
        <row r="2">
          <cell r="M2" t="str">
            <v>No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Fee Calculator"/>
      <sheetName val="DA Fees Matrix"/>
      <sheetName val="CC Fees Matrix"/>
      <sheetName val="S94"/>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cj.nsw.gov.au/about-us/families-and-communities-statistics/housing-rent-and-sales/rent-and-sales-repor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A6A2-1798-4101-A3DA-B3D7173AC6B7}">
  <sheetPr>
    <tabColor theme="4" tint="0.59999389629810485"/>
  </sheetPr>
  <dimension ref="A1:S37"/>
  <sheetViews>
    <sheetView tabSelected="1" topLeftCell="A15" zoomScale="85" zoomScaleNormal="85" workbookViewId="0">
      <selection activeCell="AB15" sqref="AB15"/>
    </sheetView>
  </sheetViews>
  <sheetFormatPr defaultRowHeight="12.75" x14ac:dyDescent="0.2"/>
  <sheetData>
    <row r="1" spans="1:19" s="1" customFormat="1" ht="31.5" customHeight="1" x14ac:dyDescent="0.2">
      <c r="A1" s="49"/>
      <c r="B1" s="49"/>
      <c r="C1" s="56" t="s">
        <v>33</v>
      </c>
      <c r="D1" s="56"/>
      <c r="E1" s="56"/>
      <c r="F1" s="56"/>
      <c r="G1" s="56"/>
      <c r="H1" s="49"/>
      <c r="I1" s="49"/>
      <c r="J1" s="49"/>
      <c r="K1" s="49"/>
      <c r="L1" s="49"/>
      <c r="M1" s="49"/>
      <c r="N1" s="49"/>
      <c r="O1" s="49"/>
      <c r="P1" s="49"/>
      <c r="Q1" s="49"/>
      <c r="R1" s="49"/>
      <c r="S1" s="49"/>
    </row>
    <row r="2" spans="1:19" ht="18.75" customHeight="1" x14ac:dyDescent="0.2">
      <c r="A2" s="49"/>
      <c r="B2" s="49"/>
      <c r="C2" s="57" t="s">
        <v>34</v>
      </c>
      <c r="D2" s="57"/>
      <c r="E2" s="57"/>
      <c r="F2" s="57"/>
      <c r="G2" s="57"/>
      <c r="H2" s="49"/>
      <c r="I2" s="49"/>
      <c r="J2" s="49"/>
      <c r="K2" s="49"/>
      <c r="L2" s="49"/>
      <c r="M2" s="49"/>
      <c r="N2" s="49"/>
      <c r="O2" s="49"/>
      <c r="P2" s="49"/>
      <c r="Q2" s="49"/>
      <c r="R2" s="49"/>
      <c r="S2" s="49"/>
    </row>
    <row r="3" spans="1:19" ht="18.75" customHeight="1" x14ac:dyDescent="0.2">
      <c r="A3" s="45"/>
      <c r="B3" s="45"/>
      <c r="C3" s="47"/>
      <c r="D3" s="47"/>
      <c r="E3" s="47"/>
      <c r="F3" s="47"/>
      <c r="G3" s="47"/>
      <c r="H3" s="45"/>
      <c r="I3" s="45"/>
      <c r="J3" s="45"/>
      <c r="K3" s="45"/>
      <c r="L3" s="45"/>
      <c r="M3" s="45"/>
      <c r="N3" s="45"/>
      <c r="O3" s="45"/>
      <c r="P3" s="45"/>
      <c r="Q3" s="45"/>
      <c r="R3" s="45"/>
      <c r="S3" s="45"/>
    </row>
    <row r="4" spans="1:19" x14ac:dyDescent="0.2">
      <c r="A4" s="45"/>
      <c r="B4" s="45" t="s">
        <v>35</v>
      </c>
      <c r="C4" s="45"/>
      <c r="D4" s="45"/>
      <c r="E4" s="45"/>
      <c r="F4" s="45"/>
      <c r="G4" s="45"/>
      <c r="H4" s="45"/>
      <c r="I4" s="45"/>
      <c r="J4" s="45"/>
      <c r="K4" s="45"/>
      <c r="L4" s="45"/>
      <c r="M4" s="45"/>
      <c r="N4" s="45"/>
      <c r="O4" s="45"/>
      <c r="P4" s="45"/>
      <c r="Q4" s="45"/>
      <c r="R4" s="45"/>
      <c r="S4" s="45"/>
    </row>
    <row r="5" spans="1:19" x14ac:dyDescent="0.2">
      <c r="A5" s="45"/>
      <c r="B5" s="45"/>
      <c r="C5" s="45"/>
      <c r="D5" s="45"/>
      <c r="E5" s="45"/>
      <c r="F5" s="45"/>
      <c r="G5" s="45"/>
      <c r="H5" s="45"/>
      <c r="I5" s="45"/>
      <c r="J5" s="45"/>
      <c r="K5" s="45"/>
      <c r="L5" s="45"/>
      <c r="M5" s="45"/>
      <c r="N5" s="45"/>
      <c r="O5" s="45"/>
      <c r="P5" s="45"/>
      <c r="Q5" s="45"/>
      <c r="R5" s="45"/>
      <c r="S5" s="45"/>
    </row>
    <row r="6" spans="1:19" x14ac:dyDescent="0.2">
      <c r="A6" s="46"/>
      <c r="B6" s="50" t="s">
        <v>36</v>
      </c>
      <c r="C6" s="46" t="s">
        <v>37</v>
      </c>
      <c r="D6" s="45"/>
      <c r="E6" s="46"/>
      <c r="F6" s="46"/>
      <c r="G6" s="46"/>
      <c r="H6" s="46"/>
      <c r="I6" s="46"/>
      <c r="J6" s="46"/>
      <c r="K6" s="46"/>
      <c r="L6" s="46"/>
      <c r="M6" s="46"/>
      <c r="N6" s="46"/>
      <c r="O6" s="46"/>
      <c r="P6" s="46"/>
      <c r="Q6" s="46"/>
      <c r="R6" s="46"/>
      <c r="S6" s="46"/>
    </row>
    <row r="7" spans="1:19" x14ac:dyDescent="0.2">
      <c r="A7" s="45"/>
      <c r="B7" s="45"/>
      <c r="C7" s="45"/>
      <c r="D7" s="45"/>
      <c r="E7" s="46"/>
      <c r="F7" s="46"/>
      <c r="G7" s="46"/>
      <c r="H7" s="46"/>
      <c r="I7" s="46"/>
      <c r="J7" s="46"/>
      <c r="K7" s="45"/>
      <c r="L7" s="45"/>
      <c r="M7" s="45"/>
      <c r="N7" s="45"/>
      <c r="O7" s="45"/>
      <c r="P7" s="45"/>
      <c r="Q7" s="45"/>
      <c r="R7" s="45"/>
      <c r="S7" s="45"/>
    </row>
    <row r="8" spans="1:19" x14ac:dyDescent="0.2">
      <c r="A8" s="45"/>
      <c r="B8" s="45"/>
      <c r="C8" s="45"/>
      <c r="D8" s="45"/>
      <c r="E8" s="45"/>
      <c r="F8" s="45"/>
      <c r="G8" s="45"/>
      <c r="H8" s="45"/>
      <c r="I8" s="45"/>
      <c r="J8" s="45"/>
      <c r="K8" s="45"/>
      <c r="L8" s="45"/>
      <c r="M8" s="45"/>
      <c r="N8" s="45"/>
      <c r="O8" s="45"/>
      <c r="P8" s="45"/>
      <c r="Q8" s="45"/>
      <c r="R8" s="45"/>
      <c r="S8" s="45"/>
    </row>
    <row r="9" spans="1:19" x14ac:dyDescent="0.2">
      <c r="A9" s="45"/>
      <c r="B9" s="50" t="s">
        <v>0</v>
      </c>
      <c r="C9" s="49" t="s">
        <v>38</v>
      </c>
      <c r="D9" s="49"/>
      <c r="E9" s="49"/>
      <c r="F9" s="49"/>
      <c r="G9" s="49"/>
      <c r="H9" s="49"/>
      <c r="I9" s="49"/>
      <c r="J9" s="49"/>
      <c r="K9" s="49"/>
      <c r="L9" s="49"/>
      <c r="M9" s="49"/>
      <c r="N9" s="49"/>
      <c r="O9" s="49"/>
      <c r="P9" s="49"/>
      <c r="Q9" s="49"/>
      <c r="R9" s="49"/>
      <c r="S9" s="49"/>
    </row>
    <row r="10" spans="1:19" x14ac:dyDescent="0.2">
      <c r="A10" s="45"/>
      <c r="B10" s="45"/>
      <c r="C10" s="45" t="s">
        <v>39</v>
      </c>
      <c r="D10" s="45"/>
      <c r="E10" s="45"/>
      <c r="F10" s="45"/>
      <c r="G10" s="45"/>
      <c r="H10" s="45"/>
      <c r="I10" s="45"/>
      <c r="J10" s="45"/>
      <c r="K10" s="45"/>
      <c r="L10" s="45"/>
      <c r="M10" s="45"/>
      <c r="N10" s="45"/>
      <c r="O10" s="45"/>
      <c r="P10" s="45"/>
      <c r="Q10" s="45"/>
      <c r="R10" s="45"/>
      <c r="S10" s="45"/>
    </row>
    <row r="11" spans="1:19" x14ac:dyDescent="0.2">
      <c r="A11" s="45"/>
      <c r="B11" s="45"/>
      <c r="C11" s="45"/>
      <c r="D11" s="45" t="s">
        <v>40</v>
      </c>
      <c r="E11" s="45"/>
      <c r="F11" s="45"/>
      <c r="G11" s="45"/>
      <c r="H11" s="45"/>
      <c r="I11" s="45"/>
      <c r="J11" s="45"/>
      <c r="K11" s="45"/>
      <c r="L11" s="45"/>
      <c r="M11" s="45"/>
      <c r="N11" s="45"/>
      <c r="O11" s="45"/>
      <c r="P11" s="45"/>
      <c r="Q11" s="45"/>
      <c r="R11" s="45"/>
      <c r="S11" s="45"/>
    </row>
    <row r="12" spans="1:19" x14ac:dyDescent="0.2">
      <c r="A12" s="45"/>
      <c r="B12" s="45"/>
      <c r="C12" s="45"/>
      <c r="D12" s="45"/>
      <c r="E12" s="45"/>
      <c r="F12" s="45"/>
      <c r="G12" s="45"/>
      <c r="H12" s="45"/>
      <c r="I12" s="45"/>
      <c r="J12" s="45"/>
      <c r="K12" s="45"/>
      <c r="L12" s="45"/>
      <c r="M12" s="45"/>
      <c r="N12" s="45"/>
      <c r="O12" s="45"/>
      <c r="P12" s="45"/>
      <c r="Q12" s="45"/>
      <c r="R12" s="45"/>
      <c r="S12" s="45"/>
    </row>
    <row r="13" spans="1:19" x14ac:dyDescent="0.2">
      <c r="A13" s="45"/>
      <c r="B13" s="50" t="s">
        <v>3</v>
      </c>
      <c r="C13" s="49" t="s">
        <v>41</v>
      </c>
      <c r="D13" s="49"/>
      <c r="E13" s="49"/>
      <c r="F13" s="49"/>
      <c r="G13" s="49"/>
      <c r="H13" s="49"/>
      <c r="I13" s="49"/>
      <c r="J13" s="49"/>
      <c r="K13" s="49"/>
      <c r="L13" s="49"/>
      <c r="M13" s="49"/>
      <c r="N13" s="49"/>
      <c r="O13" s="49"/>
      <c r="P13" s="49"/>
      <c r="Q13" s="49"/>
      <c r="R13" s="49"/>
      <c r="S13" s="49"/>
    </row>
    <row r="14" spans="1:19" x14ac:dyDescent="0.2">
      <c r="A14" s="45"/>
      <c r="B14" s="45"/>
      <c r="C14" s="45" t="s">
        <v>42</v>
      </c>
      <c r="D14" s="45"/>
      <c r="E14" s="45"/>
      <c r="F14" s="45"/>
      <c r="G14" s="45"/>
      <c r="H14" s="45"/>
      <c r="I14" s="45"/>
      <c r="J14" s="45"/>
      <c r="K14" s="45"/>
      <c r="L14" s="45"/>
      <c r="M14" s="45"/>
      <c r="N14" s="45"/>
      <c r="O14" s="45"/>
      <c r="P14" s="45"/>
      <c r="Q14" s="45"/>
      <c r="R14" s="45"/>
      <c r="S14" s="45"/>
    </row>
    <row r="15" spans="1:19" x14ac:dyDescent="0.2">
      <c r="A15" s="45"/>
      <c r="B15" s="45"/>
      <c r="C15" s="45"/>
      <c r="D15" s="45" t="s">
        <v>43</v>
      </c>
      <c r="E15" s="45"/>
      <c r="F15" s="45"/>
      <c r="G15" s="45"/>
      <c r="H15" s="45"/>
      <c r="I15" s="45"/>
      <c r="J15" s="45"/>
      <c r="K15" s="45"/>
      <c r="L15" s="45"/>
      <c r="M15" s="45"/>
      <c r="N15" s="45"/>
      <c r="O15" s="45"/>
      <c r="P15" s="45"/>
      <c r="Q15" s="45"/>
      <c r="R15" s="45"/>
      <c r="S15" s="45"/>
    </row>
    <row r="16" spans="1:19" x14ac:dyDescent="0.2">
      <c r="A16" s="45"/>
      <c r="B16" s="45"/>
      <c r="C16" s="45"/>
      <c r="D16" s="45"/>
      <c r="E16" s="45"/>
      <c r="F16" s="45"/>
      <c r="G16" s="45"/>
      <c r="H16" s="45"/>
      <c r="I16" s="45"/>
      <c r="J16" s="45"/>
      <c r="K16" s="45"/>
      <c r="L16" s="45"/>
      <c r="M16" s="45"/>
      <c r="N16" s="45"/>
      <c r="O16" s="45"/>
      <c r="P16" s="45"/>
      <c r="Q16" s="45"/>
      <c r="R16" s="45"/>
      <c r="S16" s="45"/>
    </row>
    <row r="17" spans="1:19" x14ac:dyDescent="0.2">
      <c r="A17" s="45"/>
      <c r="B17" s="50" t="s">
        <v>5</v>
      </c>
      <c r="C17" s="49" t="s">
        <v>44</v>
      </c>
      <c r="D17" s="49"/>
      <c r="E17" s="49"/>
      <c r="F17" s="49"/>
      <c r="G17" s="49"/>
      <c r="H17" s="49"/>
      <c r="I17" s="49"/>
      <c r="J17" s="49"/>
      <c r="K17" s="49"/>
      <c r="L17" s="49"/>
      <c r="M17" s="49"/>
      <c r="N17" s="49"/>
      <c r="O17" s="49"/>
      <c r="P17" s="49"/>
      <c r="Q17" s="49"/>
      <c r="R17" s="49"/>
      <c r="S17" s="49"/>
    </row>
    <row r="18" spans="1:19" x14ac:dyDescent="0.2">
      <c r="A18" s="45"/>
      <c r="B18" s="45"/>
      <c r="C18" s="45" t="s">
        <v>45</v>
      </c>
      <c r="D18" s="45"/>
      <c r="E18" s="45"/>
      <c r="F18" s="45"/>
      <c r="G18" s="45"/>
      <c r="H18" s="45"/>
      <c r="I18" s="45"/>
      <c r="J18" s="45"/>
      <c r="K18" s="45"/>
      <c r="L18" s="45"/>
      <c r="M18" s="45"/>
      <c r="N18" s="45"/>
      <c r="O18" s="45"/>
      <c r="P18" s="45"/>
      <c r="Q18" s="45"/>
      <c r="R18" s="45"/>
      <c r="S18" s="45"/>
    </row>
    <row r="19" spans="1:19" x14ac:dyDescent="0.2">
      <c r="A19" s="45"/>
      <c r="B19" s="45"/>
      <c r="C19" s="45"/>
      <c r="D19" s="45" t="s">
        <v>46</v>
      </c>
      <c r="E19" s="45"/>
      <c r="F19" s="45"/>
      <c r="G19" s="45"/>
      <c r="H19" s="45"/>
      <c r="I19" s="45"/>
      <c r="J19" s="45"/>
      <c r="K19" s="45"/>
      <c r="L19" s="45"/>
      <c r="M19" s="45"/>
      <c r="N19" s="45"/>
      <c r="O19" s="45"/>
      <c r="P19" s="45"/>
      <c r="Q19" s="45"/>
      <c r="R19" s="45"/>
      <c r="S19" s="45"/>
    </row>
    <row r="20" spans="1:19" x14ac:dyDescent="0.2">
      <c r="A20" s="45"/>
      <c r="B20" s="45"/>
      <c r="C20" s="45"/>
      <c r="D20" s="45" t="s">
        <v>47</v>
      </c>
      <c r="E20" s="45"/>
      <c r="F20" s="45"/>
      <c r="G20" s="45"/>
      <c r="H20" s="45"/>
      <c r="I20" s="45"/>
      <c r="J20" s="45"/>
      <c r="K20" s="45"/>
      <c r="L20" s="45"/>
      <c r="M20" s="45"/>
      <c r="N20" s="45"/>
      <c r="O20" s="45"/>
      <c r="P20" s="45"/>
      <c r="Q20" s="45"/>
      <c r="R20" s="45"/>
      <c r="S20" s="45"/>
    </row>
    <row r="21" spans="1:19" x14ac:dyDescent="0.2">
      <c r="A21" s="45"/>
      <c r="B21" s="45"/>
      <c r="C21" s="45"/>
      <c r="D21" s="45"/>
      <c r="E21" s="45"/>
      <c r="F21" s="45"/>
      <c r="G21" s="45"/>
      <c r="H21" s="45"/>
      <c r="I21" s="45"/>
      <c r="J21" s="45"/>
      <c r="K21" s="45"/>
      <c r="L21" s="45"/>
      <c r="M21" s="45"/>
      <c r="N21" s="45"/>
      <c r="O21" s="45"/>
      <c r="P21" s="45"/>
      <c r="Q21" s="45"/>
      <c r="R21" s="45"/>
      <c r="S21" s="45"/>
    </row>
    <row r="22" spans="1:19" x14ac:dyDescent="0.2">
      <c r="A22" s="45"/>
      <c r="B22" s="50" t="s">
        <v>12</v>
      </c>
      <c r="C22" s="49" t="s">
        <v>48</v>
      </c>
      <c r="D22" s="49"/>
      <c r="E22" s="49"/>
      <c r="F22" s="49"/>
      <c r="G22" s="49"/>
      <c r="H22" s="49"/>
      <c r="I22" s="49"/>
      <c r="J22" s="49"/>
      <c r="K22" s="49"/>
      <c r="L22" s="49"/>
      <c r="M22" s="49"/>
      <c r="N22" s="49"/>
      <c r="O22" s="49"/>
      <c r="P22" s="49"/>
      <c r="Q22" s="49"/>
      <c r="R22" s="49"/>
      <c r="S22" s="49"/>
    </row>
    <row r="23" spans="1:19" x14ac:dyDescent="0.2">
      <c r="A23" s="45"/>
      <c r="B23" s="45"/>
      <c r="C23" s="45" t="s">
        <v>49</v>
      </c>
      <c r="D23" s="45"/>
      <c r="E23" s="45"/>
      <c r="F23" s="45"/>
      <c r="G23" s="45"/>
      <c r="H23" s="45"/>
      <c r="I23" s="45"/>
      <c r="J23" s="45"/>
      <c r="K23" s="45"/>
      <c r="L23" s="45"/>
      <c r="M23" s="45"/>
      <c r="N23" s="45"/>
      <c r="O23" s="45"/>
      <c r="P23" s="45"/>
      <c r="Q23" s="45"/>
      <c r="R23" s="45"/>
      <c r="S23" s="45"/>
    </row>
    <row r="24" spans="1:19" x14ac:dyDescent="0.2">
      <c r="A24" s="45"/>
      <c r="B24" s="45"/>
      <c r="C24" s="45"/>
      <c r="D24" s="45" t="s">
        <v>50</v>
      </c>
      <c r="E24" s="45"/>
      <c r="F24" s="45"/>
      <c r="G24" s="45"/>
      <c r="H24" s="45"/>
      <c r="I24" s="45"/>
      <c r="J24" s="45"/>
      <c r="K24" s="45"/>
      <c r="L24" s="45"/>
      <c r="M24" s="45"/>
      <c r="N24" s="45"/>
      <c r="O24" s="45"/>
      <c r="P24" s="45"/>
      <c r="Q24" s="45"/>
      <c r="R24" s="45"/>
      <c r="S24" s="45"/>
    </row>
    <row r="25" spans="1:19" x14ac:dyDescent="0.2">
      <c r="A25" s="45"/>
      <c r="B25" s="45"/>
      <c r="C25" s="45"/>
      <c r="D25" s="45" t="s">
        <v>51</v>
      </c>
      <c r="E25" s="45"/>
      <c r="F25" s="45"/>
      <c r="G25" s="45"/>
      <c r="H25" s="45"/>
      <c r="I25" s="45"/>
      <c r="J25" s="45"/>
      <c r="K25" s="45"/>
      <c r="L25" s="45"/>
      <c r="M25" s="45"/>
      <c r="N25" s="45"/>
      <c r="O25" s="45"/>
      <c r="P25" s="45"/>
      <c r="Q25" s="45"/>
      <c r="R25" s="45"/>
      <c r="S25" s="45"/>
    </row>
    <row r="26" spans="1:19" x14ac:dyDescent="0.2">
      <c r="A26" s="45"/>
      <c r="B26" s="45"/>
      <c r="C26" s="45"/>
      <c r="D26" s="45" t="s">
        <v>52</v>
      </c>
      <c r="E26" s="45"/>
      <c r="F26" s="45"/>
      <c r="G26" s="45"/>
      <c r="H26" s="45"/>
      <c r="I26" s="45"/>
      <c r="J26" s="45"/>
      <c r="K26" s="45"/>
      <c r="L26" s="45"/>
      <c r="M26" s="45"/>
      <c r="N26" s="45"/>
      <c r="O26" s="45"/>
      <c r="P26" s="45"/>
      <c r="Q26" s="45"/>
      <c r="R26" s="45"/>
      <c r="S26" s="45"/>
    </row>
    <row r="27" spans="1:19" x14ac:dyDescent="0.2">
      <c r="A27" s="45"/>
      <c r="B27" s="45"/>
      <c r="C27" s="45"/>
      <c r="D27" s="45"/>
      <c r="E27" s="45"/>
      <c r="F27" s="45"/>
      <c r="G27" s="45"/>
      <c r="H27" s="45"/>
      <c r="I27" s="45"/>
      <c r="J27" s="45"/>
      <c r="K27" s="45"/>
      <c r="L27" s="45"/>
      <c r="M27" s="45"/>
      <c r="N27" s="45"/>
      <c r="O27" s="45"/>
      <c r="P27" s="45"/>
      <c r="Q27" s="45"/>
      <c r="R27" s="45"/>
      <c r="S27" s="45"/>
    </row>
    <row r="28" spans="1:19" x14ac:dyDescent="0.2">
      <c r="A28" s="45"/>
      <c r="B28" s="50" t="s">
        <v>26</v>
      </c>
      <c r="C28" s="49" t="s">
        <v>53</v>
      </c>
      <c r="D28" s="49"/>
      <c r="E28" s="49"/>
      <c r="F28" s="49"/>
      <c r="G28" s="49"/>
      <c r="H28" s="49"/>
      <c r="I28" s="49"/>
      <c r="J28" s="49"/>
      <c r="K28" s="49"/>
      <c r="L28" s="49"/>
      <c r="M28" s="49"/>
      <c r="N28" s="49"/>
      <c r="O28" s="49"/>
      <c r="P28" s="49"/>
      <c r="Q28" s="49"/>
      <c r="R28" s="49"/>
      <c r="S28" s="49"/>
    </row>
    <row r="29" spans="1:19" x14ac:dyDescent="0.2">
      <c r="A29" s="45"/>
      <c r="B29" s="45"/>
      <c r="C29" s="45" t="s">
        <v>54</v>
      </c>
      <c r="D29" s="45"/>
      <c r="E29" s="45"/>
      <c r="F29" s="45"/>
      <c r="G29" s="45"/>
      <c r="H29" s="45"/>
      <c r="I29" s="45"/>
      <c r="J29" s="45"/>
      <c r="K29" s="45"/>
      <c r="L29" s="45"/>
      <c r="M29" s="45"/>
      <c r="N29" s="45"/>
      <c r="O29" s="45"/>
      <c r="P29" s="45"/>
      <c r="Q29" s="45"/>
      <c r="R29" s="45"/>
      <c r="S29" s="45"/>
    </row>
    <row r="30" spans="1:19" x14ac:dyDescent="0.2">
      <c r="A30" s="45"/>
      <c r="B30" s="45"/>
      <c r="C30" s="45"/>
      <c r="D30" s="45"/>
      <c r="E30" s="45"/>
      <c r="F30" s="45"/>
      <c r="G30" s="45"/>
      <c r="H30" s="45"/>
      <c r="I30" s="45"/>
      <c r="J30" s="45"/>
      <c r="K30" s="45"/>
      <c r="L30" s="45"/>
      <c r="M30" s="45"/>
      <c r="N30" s="45"/>
      <c r="O30" s="45"/>
      <c r="P30" s="45"/>
      <c r="Q30" s="45"/>
      <c r="R30" s="45"/>
      <c r="S30" s="45"/>
    </row>
    <row r="31" spans="1:19" x14ac:dyDescent="0.2">
      <c r="A31" s="45"/>
      <c r="B31" s="51" t="s">
        <v>55</v>
      </c>
      <c r="C31" s="45"/>
      <c r="D31" s="45"/>
      <c r="E31" s="45"/>
      <c r="F31" s="45"/>
      <c r="G31" s="45"/>
      <c r="H31" s="45"/>
      <c r="I31" s="45"/>
      <c r="J31" s="45"/>
      <c r="K31" s="45"/>
      <c r="L31" s="45"/>
      <c r="M31" s="45"/>
      <c r="N31" s="45"/>
      <c r="O31" s="45"/>
      <c r="P31" s="45"/>
      <c r="Q31" s="45"/>
      <c r="R31" s="45"/>
      <c r="S31" s="45"/>
    </row>
    <row r="32" spans="1:19" x14ac:dyDescent="0.2">
      <c r="A32" s="45"/>
      <c r="B32" s="45"/>
      <c r="C32" s="45" t="s">
        <v>56</v>
      </c>
      <c r="D32" s="45"/>
      <c r="E32" s="45"/>
      <c r="F32" s="45"/>
      <c r="G32" s="45"/>
      <c r="H32" s="45"/>
      <c r="I32" s="45"/>
      <c r="J32" s="45"/>
      <c r="K32" s="45"/>
      <c r="L32" s="45"/>
      <c r="M32" s="45"/>
      <c r="N32" s="45"/>
      <c r="O32" s="45"/>
      <c r="P32" s="45"/>
      <c r="Q32" s="45"/>
      <c r="R32" s="45"/>
      <c r="S32" s="45"/>
    </row>
    <row r="33" spans="1:19" x14ac:dyDescent="0.2">
      <c r="A33" s="45"/>
      <c r="B33" s="45"/>
      <c r="C33" s="45">
        <v>1</v>
      </c>
      <c r="D33" s="45" t="s">
        <v>57</v>
      </c>
      <c r="E33" s="45"/>
      <c r="F33" s="45"/>
      <c r="G33" s="45"/>
      <c r="H33" s="45"/>
      <c r="I33" s="45"/>
      <c r="J33" s="45"/>
      <c r="K33" s="45"/>
      <c r="L33" s="45"/>
      <c r="M33" s="45"/>
      <c r="N33" s="45"/>
      <c r="O33" s="45"/>
      <c r="P33" s="45"/>
      <c r="Q33" s="45"/>
      <c r="R33" s="45"/>
      <c r="S33" s="45"/>
    </row>
    <row r="34" spans="1:19" x14ac:dyDescent="0.2">
      <c r="A34" s="45"/>
      <c r="B34" s="45"/>
      <c r="C34" s="45">
        <v>2</v>
      </c>
      <c r="D34" s="45" t="s">
        <v>58</v>
      </c>
      <c r="E34" s="45"/>
      <c r="F34" s="45"/>
      <c r="G34" s="45"/>
      <c r="H34" s="45"/>
      <c r="I34" s="45"/>
      <c r="J34" s="45"/>
      <c r="K34" s="45"/>
      <c r="L34" s="45"/>
      <c r="M34" s="45"/>
      <c r="N34" s="45"/>
      <c r="O34" s="45"/>
      <c r="P34" s="45"/>
      <c r="Q34" s="45"/>
      <c r="R34" s="45"/>
      <c r="S34" s="45"/>
    </row>
    <row r="35" spans="1:19" x14ac:dyDescent="0.2">
      <c r="A35" s="45"/>
      <c r="B35" s="51" t="s">
        <v>59</v>
      </c>
      <c r="C35" s="45"/>
      <c r="D35" s="45"/>
      <c r="E35" s="45"/>
      <c r="F35" s="45"/>
      <c r="G35" s="45"/>
      <c r="H35" s="45"/>
      <c r="I35" s="45"/>
      <c r="J35" s="45"/>
      <c r="K35" s="45"/>
      <c r="L35" s="45"/>
      <c r="M35" s="45"/>
      <c r="N35" s="45"/>
      <c r="O35" s="45"/>
      <c r="P35" s="45"/>
      <c r="Q35" s="45"/>
      <c r="R35" s="45"/>
      <c r="S35" s="45"/>
    </row>
    <row r="36" spans="1:19" ht="25.5" customHeight="1" x14ac:dyDescent="0.2">
      <c r="A36" s="45"/>
      <c r="B36" s="45"/>
      <c r="C36" s="55" t="s">
        <v>60</v>
      </c>
      <c r="D36" s="55"/>
      <c r="E36" s="55"/>
      <c r="F36" s="55"/>
      <c r="G36" s="55"/>
      <c r="H36" s="55"/>
      <c r="I36" s="55"/>
      <c r="J36" s="55"/>
      <c r="K36" s="55"/>
      <c r="L36" s="55"/>
      <c r="M36" s="55"/>
      <c r="N36" s="55"/>
      <c r="O36" s="55"/>
      <c r="P36" s="45"/>
      <c r="Q36" s="45"/>
      <c r="R36" s="45"/>
      <c r="S36" s="45"/>
    </row>
    <row r="37" spans="1:19" x14ac:dyDescent="0.2">
      <c r="A37" s="45"/>
      <c r="B37" s="45"/>
      <c r="C37" s="52"/>
      <c r="D37" s="52"/>
      <c r="E37" s="52"/>
      <c r="F37" s="52"/>
      <c r="G37" s="52"/>
      <c r="H37" s="52"/>
      <c r="I37" s="52"/>
      <c r="J37" s="52"/>
      <c r="K37" s="52"/>
      <c r="L37" s="52"/>
      <c r="M37" s="52"/>
      <c r="N37" s="52"/>
      <c r="O37" s="52"/>
      <c r="P37" s="45"/>
      <c r="Q37" s="45"/>
      <c r="R37" s="45"/>
      <c r="S37" s="45"/>
    </row>
  </sheetData>
  <sheetProtection algorithmName="SHA-512" hashValue="bLz0vO9X0T/D6/lutyNAodZsqd0+41KZKxVCs5uxucroKhMMxbvACXpFLAZdTraLgNj3Xfdmrwbrz4akji3urQ==" saltValue="soHgx11gLIQSZq7bQm7C1g==" spinCount="100000" sheet="1" objects="1" scenarios="1" selectLockedCells="1" selectUnlockedCells="1"/>
  <mergeCells count="3">
    <mergeCell ref="C36:O36"/>
    <mergeCell ref="C1:G1"/>
    <mergeCell ref="C2:G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B32F-F317-4DB3-B7EE-FF5AF6C45D4D}">
  <sheetPr>
    <tabColor theme="9" tint="0.59999389629810485"/>
  </sheetPr>
  <dimension ref="A1:R36"/>
  <sheetViews>
    <sheetView zoomScale="85" zoomScaleNormal="85" workbookViewId="0">
      <selection activeCell="C13" sqref="C13"/>
    </sheetView>
  </sheetViews>
  <sheetFormatPr defaultColWidth="9.140625" defaultRowHeight="20.100000000000001" customHeight="1" x14ac:dyDescent="0.2"/>
  <cols>
    <col min="1" max="1" width="34.140625" style="1" customWidth="1"/>
    <col min="2" max="2" width="37.7109375" style="1" bestFit="1" customWidth="1"/>
    <col min="3" max="3" width="28" style="1" bestFit="1" customWidth="1"/>
    <col min="4" max="4" width="16.42578125" style="1" bestFit="1" customWidth="1"/>
    <col min="5" max="5" width="15.5703125" style="1" customWidth="1"/>
    <col min="6" max="7" width="37.7109375" style="1" hidden="1" customWidth="1"/>
    <col min="8" max="8" width="21.140625" style="1" hidden="1" customWidth="1"/>
    <col min="9" max="9" width="22.85546875" style="1" hidden="1" customWidth="1"/>
    <col min="10" max="10" width="9.140625" style="1" hidden="1" customWidth="1"/>
    <col min="11" max="11" width="11.28515625" style="1" hidden="1" customWidth="1"/>
    <col min="12" max="12" width="8.5703125" style="1" hidden="1" customWidth="1"/>
    <col min="13" max="13" width="14.28515625" style="1" bestFit="1" customWidth="1"/>
    <col min="14" max="14" width="9.140625" style="1"/>
    <col min="15" max="15" width="20.7109375" style="1" bestFit="1" customWidth="1"/>
    <col min="16" max="16" width="12.42578125" style="1" bestFit="1" customWidth="1"/>
    <col min="17" max="17" width="20.7109375" style="1" bestFit="1" customWidth="1"/>
    <col min="18" max="16384" width="9.140625" style="1"/>
  </cols>
  <sheetData>
    <row r="1" spans="1:17" ht="31.5" customHeight="1" x14ac:dyDescent="0.2">
      <c r="A1" s="60"/>
      <c r="B1" s="61" t="s">
        <v>33</v>
      </c>
      <c r="C1" s="61"/>
      <c r="D1" s="61"/>
      <c r="E1" s="62"/>
      <c r="F1" s="59"/>
      <c r="G1" s="59"/>
      <c r="H1" s="58"/>
      <c r="I1" s="58"/>
      <c r="J1" s="58"/>
      <c r="K1" s="58"/>
      <c r="L1" s="58"/>
      <c r="M1" s="58"/>
    </row>
    <row r="2" spans="1:17" ht="18.75" customHeight="1" x14ac:dyDescent="0.2">
      <c r="A2" s="60"/>
      <c r="B2" s="61" t="s">
        <v>34</v>
      </c>
      <c r="C2" s="61"/>
      <c r="D2" s="61"/>
      <c r="E2" s="62"/>
      <c r="F2" s="59"/>
      <c r="G2" s="59"/>
      <c r="H2" s="58"/>
      <c r="I2" s="58"/>
      <c r="J2" s="58"/>
      <c r="K2" s="58"/>
      <c r="L2" s="58"/>
      <c r="M2" s="58"/>
    </row>
    <row r="3" spans="1:17" ht="18.75" customHeight="1" x14ac:dyDescent="0.2">
      <c r="A3" s="2"/>
      <c r="B3" s="47"/>
      <c r="C3" s="47"/>
      <c r="D3" s="47"/>
      <c r="E3" s="47"/>
      <c r="F3" s="48"/>
      <c r="G3" s="48"/>
      <c r="H3" s="2"/>
      <c r="I3" s="2"/>
      <c r="J3" s="2"/>
      <c r="K3" s="2"/>
      <c r="L3" s="2"/>
      <c r="M3" s="2"/>
    </row>
    <row r="4" spans="1:17" ht="19.899999999999999" customHeight="1" x14ac:dyDescent="0.2">
      <c r="A4" s="4" t="s">
        <v>0</v>
      </c>
      <c r="B4" s="6" t="s">
        <v>1</v>
      </c>
      <c r="C4" s="5" t="s">
        <v>25</v>
      </c>
      <c r="D4" s="6"/>
      <c r="E4" s="2"/>
      <c r="I4" s="3"/>
    </row>
    <row r="5" spans="1:17" ht="19.899999999999999" customHeight="1" x14ac:dyDescent="0.2">
      <c r="A5" s="4"/>
      <c r="C5" s="44" t="s">
        <v>31</v>
      </c>
      <c r="D5" s="6"/>
      <c r="E5" s="2"/>
      <c r="I5" s="3"/>
    </row>
    <row r="6" spans="1:17" ht="19.899999999999999" customHeight="1" x14ac:dyDescent="0.2">
      <c r="A6" s="4"/>
      <c r="C6" s="44" t="s">
        <v>32</v>
      </c>
      <c r="D6" s="6"/>
      <c r="E6" s="2"/>
      <c r="I6" s="3"/>
    </row>
    <row r="7" spans="1:17" ht="20.100000000000001" customHeight="1" x14ac:dyDescent="0.2">
      <c r="A7" s="7"/>
      <c r="B7" s="6"/>
      <c r="C7" s="6"/>
      <c r="D7" s="6"/>
      <c r="E7" s="2"/>
      <c r="I7" s="3"/>
    </row>
    <row r="8" spans="1:17" ht="20.100000000000001" customHeight="1" x14ac:dyDescent="0.2">
      <c r="A8" s="4" t="s">
        <v>3</v>
      </c>
      <c r="B8" s="6" t="s">
        <v>4</v>
      </c>
      <c r="C8" s="5">
        <v>90</v>
      </c>
      <c r="D8" s="6"/>
      <c r="E8" s="2"/>
      <c r="I8" s="3"/>
    </row>
    <row r="9" spans="1:17" ht="20.100000000000001" customHeight="1" x14ac:dyDescent="0.2">
      <c r="A9" s="2"/>
      <c r="B9" s="2"/>
      <c r="C9" s="2"/>
      <c r="D9" s="2"/>
      <c r="E9" s="2"/>
      <c r="Q9" s="8"/>
    </row>
    <row r="10" spans="1:17" ht="20.100000000000001" customHeight="1" x14ac:dyDescent="0.2">
      <c r="A10" s="4" t="s">
        <v>5</v>
      </c>
      <c r="B10" s="9" t="s">
        <v>6</v>
      </c>
      <c r="C10" s="10" t="s">
        <v>7</v>
      </c>
      <c r="D10" s="11" t="s">
        <v>8</v>
      </c>
      <c r="F10" s="2"/>
      <c r="G10" s="2"/>
      <c r="H10" s="2"/>
      <c r="I10" s="2"/>
      <c r="O10" s="8"/>
      <c r="P10" s="8"/>
    </row>
    <row r="11" spans="1:17" ht="30" customHeight="1" x14ac:dyDescent="0.2">
      <c r="A11" s="2"/>
      <c r="B11" s="9" t="s">
        <v>9</v>
      </c>
      <c r="C11" s="5">
        <v>22</v>
      </c>
      <c r="D11" s="12">
        <f>IFERROR(C11/$C$14,"")</f>
        <v>0.24444444444444444</v>
      </c>
      <c r="E11" s="2"/>
      <c r="F11" s="2"/>
      <c r="G11" s="2"/>
      <c r="H11" s="2"/>
      <c r="I11" s="2"/>
    </row>
    <row r="12" spans="1:17" ht="20.100000000000001" customHeight="1" x14ac:dyDescent="0.2">
      <c r="A12" s="2"/>
      <c r="B12" s="9" t="s">
        <v>10</v>
      </c>
      <c r="C12" s="5">
        <v>50</v>
      </c>
      <c r="D12" s="12">
        <f>IFERROR(C12/$C$14,"")</f>
        <v>0.55555555555555558</v>
      </c>
      <c r="E12" s="2"/>
      <c r="F12" s="2"/>
      <c r="G12" s="2"/>
      <c r="H12" s="2"/>
      <c r="I12" s="2"/>
    </row>
    <row r="13" spans="1:17" ht="20.100000000000001" customHeight="1" x14ac:dyDescent="0.2">
      <c r="A13" s="2"/>
      <c r="B13" s="9" t="s">
        <v>11</v>
      </c>
      <c r="C13" s="5">
        <v>18</v>
      </c>
      <c r="D13" s="12">
        <f>IFERROR(C13/$C$14,"")</f>
        <v>0.2</v>
      </c>
      <c r="E13" s="2"/>
      <c r="F13" s="2"/>
      <c r="G13" s="2"/>
      <c r="H13" s="2"/>
      <c r="I13" s="2"/>
    </row>
    <row r="14" spans="1:17" ht="20.100000000000001" customHeight="1" x14ac:dyDescent="0.2">
      <c r="A14" s="2"/>
      <c r="B14" s="13" t="s">
        <v>4</v>
      </c>
      <c r="C14" s="14">
        <f>SUM(C11:C13)</f>
        <v>90</v>
      </c>
      <c r="D14" s="15">
        <f>IFERROR(ROUND(C14/$C$14,2),"")</f>
        <v>1</v>
      </c>
      <c r="E14" s="2"/>
      <c r="F14" s="2"/>
      <c r="G14" s="2"/>
      <c r="H14" s="2"/>
      <c r="I14" s="2"/>
      <c r="O14" s="8"/>
    </row>
    <row r="15" spans="1:17" ht="20.100000000000001" customHeight="1" x14ac:dyDescent="0.2">
      <c r="A15" s="2"/>
      <c r="B15" s="2"/>
      <c r="C15" s="16" t="str">
        <f>IF(C14-C8&lt;&gt;0,"CHECK YOUR UNIT MIX","Correct")</f>
        <v>Correct</v>
      </c>
      <c r="D15" s="2"/>
      <c r="E15" s="2"/>
      <c r="F15" s="2"/>
      <c r="G15" s="2"/>
      <c r="H15" s="2"/>
      <c r="I15" s="2"/>
    </row>
    <row r="16" spans="1:17" ht="20.100000000000001" customHeight="1" x14ac:dyDescent="0.2">
      <c r="A16" s="2"/>
      <c r="E16" s="17"/>
      <c r="F16" s="2"/>
      <c r="G16" s="2"/>
      <c r="H16" s="2"/>
      <c r="I16" s="2"/>
    </row>
    <row r="17" spans="1:18" ht="20.100000000000001" customHeight="1" x14ac:dyDescent="0.25">
      <c r="A17" s="18" t="s">
        <v>12</v>
      </c>
      <c r="B17" s="19" t="s">
        <v>13</v>
      </c>
      <c r="C17" s="20" t="s">
        <v>14</v>
      </c>
      <c r="D17"/>
      <c r="E17"/>
      <c r="F17"/>
      <c r="G17"/>
    </row>
    <row r="18" spans="1:18" ht="20.100000000000001" customHeight="1" x14ac:dyDescent="0.2">
      <c r="B18" s="1" t="s">
        <v>15</v>
      </c>
      <c r="C18" s="21">
        <v>45717</v>
      </c>
      <c r="D18"/>
      <c r="E18"/>
      <c r="F18"/>
      <c r="G18"/>
    </row>
    <row r="19" spans="1:18" ht="20.100000000000001" customHeight="1" x14ac:dyDescent="0.2">
      <c r="B19" s="22" t="s">
        <v>16</v>
      </c>
      <c r="C19" s="23" t="s">
        <v>17</v>
      </c>
      <c r="D19" s="24" t="s">
        <v>18</v>
      </c>
      <c r="E19" s="21"/>
      <c r="F19" s="1" t="s">
        <v>19</v>
      </c>
      <c r="G19" s="25">
        <v>45717</v>
      </c>
      <c r="H19" s="25">
        <v>45809</v>
      </c>
      <c r="I19" s="25">
        <f>EDATE(H19,3)</f>
        <v>45901</v>
      </c>
      <c r="J19" s="25">
        <f t="shared" ref="J19:L19" si="0">EDATE(I19,3)</f>
        <v>45992</v>
      </c>
      <c r="K19" s="26">
        <f t="shared" si="0"/>
        <v>46082</v>
      </c>
      <c r="L19" s="26">
        <f t="shared" si="0"/>
        <v>46174</v>
      </c>
      <c r="M19" s="26"/>
      <c r="N19" s="26"/>
      <c r="O19" s="26"/>
      <c r="P19" s="26"/>
      <c r="Q19" s="26"/>
      <c r="R19" s="26"/>
    </row>
    <row r="20" spans="1:18" ht="20.100000000000001" customHeight="1" x14ac:dyDescent="0.2">
      <c r="B20" s="27" t="s">
        <v>9</v>
      </c>
      <c r="C20" s="5">
        <v>58</v>
      </c>
      <c r="D20" s="28">
        <f>ROUND(F20/$G$20*_xlfn.XLOOKUP($C$18,$G$19:$J$19,$G$20:$J$20,"Check",0),0)</f>
        <v>14300</v>
      </c>
      <c r="E20" s="29"/>
      <c r="F20" s="8">
        <v>14300</v>
      </c>
      <c r="G20" s="30">
        <v>1090</v>
      </c>
      <c r="H20" s="30">
        <v>1100</v>
      </c>
      <c r="I20" s="30"/>
      <c r="J20" s="30"/>
      <c r="M20" s="8"/>
      <c r="P20" s="8"/>
      <c r="Q20" s="8"/>
    </row>
    <row r="21" spans="1:18" ht="20.100000000000001" customHeight="1" x14ac:dyDescent="0.2">
      <c r="B21" s="27" t="s">
        <v>10</v>
      </c>
      <c r="C21" s="5">
        <v>86</v>
      </c>
      <c r="D21" s="28">
        <f>ROUND(F21/$G$20*_xlfn.XLOOKUP($C$18,$G$19:$J$19,$G$20:$J$20,"Check",0),0)</f>
        <v>13000</v>
      </c>
      <c r="E21"/>
      <c r="F21" s="8">
        <v>13000</v>
      </c>
      <c r="M21" s="8"/>
      <c r="P21" s="8"/>
    </row>
    <row r="22" spans="1:18" ht="20.100000000000001" customHeight="1" x14ac:dyDescent="0.2">
      <c r="B22" s="27" t="s">
        <v>11</v>
      </c>
      <c r="C22" s="5">
        <v>104</v>
      </c>
      <c r="D22" s="28">
        <f>ROUND(F22/$G$20*_xlfn.XLOOKUP($C$18,$G$19:$J$19,$G$20:$J$20,"Check",0),0)</f>
        <v>13500</v>
      </c>
      <c r="E22"/>
      <c r="F22" s="8">
        <v>13500</v>
      </c>
      <c r="M22" s="8"/>
      <c r="P22" s="8"/>
    </row>
    <row r="23" spans="1:18" ht="20.100000000000001" customHeight="1" x14ac:dyDescent="0.25">
      <c r="B23" s="31" t="s">
        <v>20</v>
      </c>
      <c r="C23" s="32">
        <f>SUMPRODUCT(D11:D13,C20:C22)</f>
        <v>82.75555555555556</v>
      </c>
      <c r="D23" s="33">
        <f>SUMPRODUCT(D11:D13,D20:D22)</f>
        <v>13417.777777777777</v>
      </c>
      <c r="E23"/>
      <c r="G23" s="34" t="s">
        <v>21</v>
      </c>
    </row>
    <row r="24" spans="1:18" ht="20.100000000000001" customHeight="1" x14ac:dyDescent="0.2">
      <c r="E24"/>
    </row>
    <row r="25" spans="1:18" ht="20.100000000000001" hidden="1" customHeight="1" x14ac:dyDescent="0.2"/>
    <row r="26" spans="1:18" ht="20.100000000000001" hidden="1" customHeight="1" x14ac:dyDescent="0.2">
      <c r="B26" s="3" t="s">
        <v>22</v>
      </c>
      <c r="C26" s="3" t="s">
        <v>23</v>
      </c>
      <c r="D26" s="35" t="s">
        <v>24</v>
      </c>
    </row>
    <row r="27" spans="1:18" ht="20.100000000000001" hidden="1" customHeight="1" x14ac:dyDescent="0.2">
      <c r="B27" s="35" t="s">
        <v>25</v>
      </c>
      <c r="C27" s="36">
        <v>0.03</v>
      </c>
      <c r="D27" s="37">
        <f>IFERROR(C32*C33*C27,"Check")</f>
        <v>2998068.2666666661</v>
      </c>
    </row>
    <row r="28" spans="1:18" ht="20.100000000000001" hidden="1" customHeight="1" x14ac:dyDescent="0.2">
      <c r="B28" s="35" t="s">
        <v>2</v>
      </c>
      <c r="C28" s="36">
        <v>0.04</v>
      </c>
      <c r="D28" s="37">
        <f>IFERROR(C32*C33*C28,"Check")</f>
        <v>3997424.3555555553</v>
      </c>
    </row>
    <row r="29" spans="1:18" ht="20.100000000000001" hidden="1" customHeight="1" x14ac:dyDescent="0.2"/>
    <row r="30" spans="1:18" ht="20.100000000000001" hidden="1" customHeight="1" x14ac:dyDescent="0.2"/>
    <row r="31" spans="1:18" ht="20.100000000000001" customHeight="1" x14ac:dyDescent="0.2">
      <c r="A31" s="38" t="s">
        <v>26</v>
      </c>
    </row>
    <row r="32" spans="1:18" ht="20.100000000000001" customHeight="1" x14ac:dyDescent="0.2">
      <c r="B32" s="39" t="s">
        <v>27</v>
      </c>
      <c r="C32" s="40">
        <f>IF(C8&lt;&gt;C14,"Check your Unit Mix",IFERROR(SUMPRODUCT(D11:D13,D20:D22),""))</f>
        <v>13417.777777777777</v>
      </c>
    </row>
    <row r="33" spans="2:3" ht="20.100000000000001" customHeight="1" x14ac:dyDescent="0.2">
      <c r="B33" s="39" t="s">
        <v>28</v>
      </c>
      <c r="C33" s="41">
        <f>IF(C8&lt;&gt;C14,"Check your Unit Mix",IFERROR(SUMPRODUCT(D11:D13,C20:C22)*C8,""))</f>
        <v>7448</v>
      </c>
    </row>
    <row r="34" spans="2:3" ht="20.100000000000001" customHeight="1" x14ac:dyDescent="0.2">
      <c r="B34" s="42" t="s">
        <v>29</v>
      </c>
      <c r="C34" s="11" t="str">
        <f>C4</f>
        <v>Homebush TOD - Other</v>
      </c>
    </row>
    <row r="35" spans="2:3" ht="20.100000000000001" customHeight="1" x14ac:dyDescent="0.2">
      <c r="B35" s="42" t="s">
        <v>23</v>
      </c>
      <c r="C35" s="43">
        <f>IFERROR(INDEX($C$27:$C$28,MATCH(C34,$B$27:$B$28,0),1),"")</f>
        <v>0.03</v>
      </c>
    </row>
    <row r="36" spans="2:3" ht="20.100000000000001" customHeight="1" x14ac:dyDescent="0.2">
      <c r="B36" s="53" t="s">
        <v>30</v>
      </c>
      <c r="C36" s="54">
        <f>IFERROR(INDEX(D27:D28,MATCH(C34,$B$27:$B$28,0),1),"Select Site in Cell G4")</f>
        <v>2998068.2666666661</v>
      </c>
    </row>
  </sheetData>
  <sheetProtection algorithmName="SHA-512" hashValue="qlKBBwFyXGKTpJNPgRxOsSnwESEs/h/oW82JyLhtzjrWbwMwlTKe9uwX6HS8pHSPn1fz5PfHBLBjxE+9h+9T9Q==" saltValue="FKQJU2yyzmQnt3g1EGvayA==" spinCount="100000" sheet="1" objects="1" scenarios="1" selectLockedCells="1"/>
  <protectedRanges>
    <protectedRange sqref="C4 C8 C11:C13 C20:C22" name="Range1"/>
  </protectedRanges>
  <mergeCells count="13">
    <mergeCell ref="F1:F2"/>
    <mergeCell ref="A1:A2"/>
    <mergeCell ref="B1:C1"/>
    <mergeCell ref="B2:C2"/>
    <mergeCell ref="D1:D2"/>
    <mergeCell ref="E1:E2"/>
    <mergeCell ref="M1:M2"/>
    <mergeCell ref="G1:G2"/>
    <mergeCell ref="H1:H2"/>
    <mergeCell ref="I1:I2"/>
    <mergeCell ref="J1:J2"/>
    <mergeCell ref="K1:K2"/>
    <mergeCell ref="L1:L2"/>
  </mergeCells>
  <conditionalFormatting sqref="C15">
    <cfRule type="cellIs" dxfId="2" priority="1" operator="equal">
      <formula>"Correct"</formula>
    </cfRule>
    <cfRule type="cellIs" dxfId="1" priority="2" operator="equal">
      <formula>"Check your Unit Mix"</formula>
    </cfRule>
    <cfRule type="cellIs" dxfId="0" priority="3" operator="equal">
      <formula>"""Check your Unit Mix"""</formula>
    </cfRule>
  </conditionalFormatting>
  <dataValidations count="1">
    <dataValidation type="list" allowBlank="1" showInputMessage="1" showErrorMessage="1" sqref="C34 C4" xr:uid="{9F1C7049-F46E-48D4-A5E4-7F579FB6C667}">
      <formula1>$B$27:$B$28</formula1>
    </dataValidation>
  </dataValidations>
  <hyperlinks>
    <hyperlink ref="G23" r:id="rId1" xr:uid="{E6A15867-4A3F-458A-8F32-F9ACE10FD39F}"/>
  </hyperlink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7033F4B085264CB41E32A9E68D06D9" ma:contentTypeVersion="15" ma:contentTypeDescription="Create a new document." ma:contentTypeScope="" ma:versionID="77d4cb14b69c72bc6d1cdbb8d5e68bde">
  <xsd:schema xmlns:xsd="http://www.w3.org/2001/XMLSchema" xmlns:xs="http://www.w3.org/2001/XMLSchema" xmlns:p="http://schemas.microsoft.com/office/2006/metadata/properties" xmlns:ns2="eba0a21e-c307-47e4-ab64-f63018e9f57d" xmlns:ns3="c88192b3-a3e4-44ee-b8c7-709767f74b33" targetNamespace="http://schemas.microsoft.com/office/2006/metadata/properties" ma:root="true" ma:fieldsID="9e38b53cb7e840edb0211b51ba47a6b7" ns2:_="" ns3:_="">
    <xsd:import namespace="eba0a21e-c307-47e4-ab64-f63018e9f57d"/>
    <xsd:import namespace="c88192b3-a3e4-44ee-b8c7-709767f74b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0a21e-c307-47e4-ab64-f63018e9f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26e8bd3-929e-4e08-96b8-0a8233bb963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192b3-a3e4-44ee-b8c7-709767f74b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d8ba80d-c639-4dbe-b3bf-442664899c1d}" ma:internalName="TaxCatchAll" ma:showField="CatchAllData" ma:web="c88192b3-a3e4-44ee-b8c7-709767f74b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192b3-a3e4-44ee-b8c7-709767f74b33" xsi:nil="true"/>
    <lcf76f155ced4ddcb4097134ff3c332f xmlns="eba0a21e-c307-47e4-ab64-f63018e9f5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946F58-1C7E-4956-9B93-185E5957A446}"/>
</file>

<file path=customXml/itemProps2.xml><?xml version="1.0" encoding="utf-8"?>
<ds:datastoreItem xmlns:ds="http://schemas.openxmlformats.org/officeDocument/2006/customXml" ds:itemID="{909A986F-0572-48E2-8826-D30E2651953E}"/>
</file>

<file path=customXml/itemProps3.xml><?xml version="1.0" encoding="utf-8"?>
<ds:datastoreItem xmlns:ds="http://schemas.openxmlformats.org/officeDocument/2006/customXml" ds:itemID="{806AC190-F4E5-4077-A9B6-760A5B82E7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Manual</vt:lpstr>
      <vt:lpstr>Affordable Housing Contri. TODS</vt:lpstr>
      <vt:lpstr>'Affordable Housing Contri. TODS'!a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Chai</dc:creator>
  <cp:lastModifiedBy>Julia Kalouche</cp:lastModifiedBy>
  <dcterms:created xsi:type="dcterms:W3CDTF">2025-10-01T04:20:03Z</dcterms:created>
  <dcterms:modified xsi:type="dcterms:W3CDTF">2025-10-08T03:25:17Z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0x0101006B7033F4B085264CB41E32A9E68D06D9</vt:lpwstr>
  </property>
</Properties>
</file>